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7620"/>
  </bookViews>
  <sheets>
    <sheet name="Gas Usage" sheetId="1" r:id="rId1"/>
    <sheet name="Summary" sheetId="2" r:id="rId2"/>
  </sheets>
  <calcPr calcId="145621" concurrentCalc="0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B4" i="2"/>
  <c r="C4" i="2"/>
  <c r="D4" i="2"/>
  <c r="E4" i="2"/>
  <c r="F4" i="2"/>
  <c r="G4" i="2"/>
  <c r="H4" i="2"/>
  <c r="I4" i="2"/>
  <c r="J4" i="2"/>
  <c r="K4" i="2"/>
  <c r="L4" i="2"/>
  <c r="M4" i="2"/>
  <c r="B5" i="2"/>
  <c r="C5" i="2"/>
  <c r="D5" i="2"/>
  <c r="E5" i="2"/>
  <c r="F5" i="2"/>
  <c r="G5" i="2"/>
  <c r="H5" i="2"/>
  <c r="I5" i="2"/>
  <c r="J5" i="2"/>
  <c r="K5" i="2"/>
  <c r="L5" i="2"/>
  <c r="M5" i="2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B11" i="2"/>
  <c r="C11" i="2"/>
  <c r="D11" i="2"/>
  <c r="E11" i="2"/>
  <c r="F11" i="2"/>
  <c r="G11" i="2"/>
  <c r="H11" i="2"/>
  <c r="I11" i="2"/>
  <c r="J11" i="2"/>
  <c r="K11" i="2"/>
  <c r="L11" i="2"/>
  <c r="M11" i="2"/>
  <c r="B12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E13" i="2"/>
  <c r="F13" i="2"/>
  <c r="G13" i="2"/>
  <c r="H13" i="2"/>
  <c r="I13" i="2"/>
  <c r="J13" i="2"/>
  <c r="K13" i="2"/>
  <c r="L13" i="2"/>
  <c r="M13" i="2"/>
  <c r="M2" i="2"/>
  <c r="L2" i="2"/>
  <c r="K2" i="2"/>
  <c r="J2" i="2"/>
  <c r="I2" i="2"/>
  <c r="H2" i="2"/>
  <c r="G2" i="2"/>
  <c r="F2" i="2"/>
  <c r="E2" i="2"/>
  <c r="D2" i="2"/>
  <c r="C2" i="2"/>
  <c r="B2" i="2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17" i="1"/>
  <c r="AB17" i="1"/>
</calcChain>
</file>

<file path=xl/sharedStrings.xml><?xml version="1.0" encoding="utf-8"?>
<sst xmlns="http://schemas.openxmlformats.org/spreadsheetml/2006/main" count="94" uniqueCount="45">
  <si>
    <t xml:space="preserve">            Totals</t>
  </si>
  <si>
    <t>Actual Address</t>
  </si>
  <si>
    <t>Address on Invoice</t>
  </si>
  <si>
    <t>Usage</t>
  </si>
  <si>
    <t>Billed</t>
  </si>
  <si>
    <t>805 College St. Apt. A</t>
  </si>
  <si>
    <t>805 College Ave Bldg A</t>
  </si>
  <si>
    <t>Holden St - High Pressure</t>
  </si>
  <si>
    <t>805 College Ave Bldg C</t>
  </si>
  <si>
    <t>305 Gaither St. -Metal Bldg</t>
  </si>
  <si>
    <t>305 S Gaither St</t>
  </si>
  <si>
    <t>805 College St., Apt. B- Alamo</t>
  </si>
  <si>
    <t>805 College Ave Bldg B</t>
  </si>
  <si>
    <t>601 Stadium - Elementary</t>
  </si>
  <si>
    <t>501 Stadium Drive</t>
  </si>
  <si>
    <t>900 Stadium - High School</t>
  </si>
  <si>
    <t>1102 Stadium Dr</t>
  </si>
  <si>
    <t>Corner Hwy 67 &amp; Stadium - Adm Bldg</t>
  </si>
  <si>
    <t>901B Stadium Drive-Bus Barn &amp; Field House</t>
  </si>
  <si>
    <t>901 Stadium Dr Bldg B</t>
  </si>
  <si>
    <t>201 Allen St. - Intermediate School</t>
  </si>
  <si>
    <t>201 Allen Dr</t>
  </si>
  <si>
    <t>805 College - Jr High</t>
  </si>
  <si>
    <t>805 College Ave Bldg D</t>
  </si>
  <si>
    <t>904 College - Jr. High</t>
  </si>
  <si>
    <t>904 College Ave</t>
  </si>
  <si>
    <t>702 College Ave</t>
  </si>
  <si>
    <t>702 College Ave (Rental property)</t>
  </si>
  <si>
    <t>(Usage is measured in CCF's-100 Cubic Feet)</t>
  </si>
  <si>
    <t xml:space="preserve"> </t>
  </si>
  <si>
    <t>CCF</t>
  </si>
  <si>
    <t>Address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</si>
  <si>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</si>
  <si>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</si>
  <si>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</si>
  <si>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</si>
  <si>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</si>
  <si>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</si>
  <si>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</si>
  <si>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</si>
  <si>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</si>
  <si>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</si>
  <si>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</si>
  <si>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</si>
  <si>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 xml:space="preserve">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</si>
</sst>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3" fillId="0" borderId="1" xfId="3" applyBorder="1"/>
    <xf numFmtId="0" fontId="3" fillId="0" borderId="0" xfId="3"/>
    <xf numFmtId="0" fontId="4" fillId="0" borderId="0" xfId="3" applyFont="1" applyAlignment="1"/>
    <xf numFmtId="0" fontId="4" fillId="0" borderId="4" xfId="3" applyFont="1" applyBorder="1"/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4" fontId="4" fillId="0" borderId="6" xfId="3" applyNumberFormat="1" applyFont="1" applyBorder="1" applyAlignment="1">
      <alignment horizontal="center"/>
    </xf>
    <xf numFmtId="4" fontId="4" fillId="0" borderId="7" xfId="3" applyNumberFormat="1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3" fillId="0" borderId="4" xfId="3" applyBorder="1"/>
    <xf numFmtId="0" fontId="3" fillId="0" borderId="8" xfId="3" applyBorder="1"/>
    <xf numFmtId="44" fontId="3" fillId="0" borderId="9" xfId="2" applyFont="1" applyBorder="1"/>
    <xf numFmtId="0" fontId="3" fillId="0" borderId="10" xfId="3" applyBorder="1"/>
    <xf numFmtId="164" fontId="3" fillId="0" borderId="10" xfId="3" applyNumberFormat="1" applyBorder="1"/>
    <xf numFmtId="43" fontId="3" fillId="0" borderId="0" xfId="1" applyFont="1"/>
    <xf numFmtId="1" fontId="3" fillId="0" borderId="10" xfId="3" applyNumberFormat="1" applyBorder="1"/>
    <xf numFmtId="0" fontId="3" fillId="0" borderId="4" xfId="3" applyFont="1" applyBorder="1"/>
    <xf numFmtId="44" fontId="3" fillId="0" borderId="11" xfId="2" applyFont="1" applyBorder="1"/>
    <xf numFmtId="0" fontId="3" fillId="0" borderId="8" xfId="3" applyFill="1" applyBorder="1"/>
    <xf numFmtId="164" fontId="3" fillId="0" borderId="0" xfId="3" applyNumberFormat="1" applyFill="1" applyBorder="1"/>
    <xf numFmtId="0" fontId="3" fillId="0" borderId="0" xfId="3" applyFill="1" applyBorder="1"/>
    <xf numFmtId="43" fontId="3" fillId="0" borderId="6" xfId="1" applyFont="1" applyBorder="1"/>
    <xf numFmtId="44" fontId="3" fillId="0" borderId="0" xfId="2" applyFont="1" applyBorder="1"/>
    <xf numFmtId="0" fontId="3" fillId="0" borderId="0" xfId="3" applyBorder="1"/>
    <xf numFmtId="164" fontId="3" fillId="0" borderId="0" xfId="3" applyNumberFormat="1" applyBorder="1"/>
    <xf numFmtId="0" fontId="3" fillId="0" borderId="5" xfId="3" applyBorder="1"/>
    <xf numFmtId="0" fontId="3" fillId="0" borderId="7" xfId="3" applyBorder="1"/>
    <xf numFmtId="43" fontId="3" fillId="0" borderId="12" xfId="1" applyFont="1" applyBorder="1"/>
    <xf numFmtId="44" fontId="3" fillId="0" borderId="13" xfId="2" applyFont="1" applyBorder="1"/>
    <xf numFmtId="43" fontId="3" fillId="0" borderId="13" xfId="1" applyFont="1" applyBorder="1"/>
    <xf numFmtId="165" fontId="3" fillId="0" borderId="13" xfId="1" applyNumberFormat="1" applyFont="1" applyBorder="1"/>
    <xf numFmtId="4" fontId="3" fillId="0" borderId="0" xfId="3" applyNumberFormat="1" applyBorder="1"/>
    <xf numFmtId="0" fontId="3" fillId="0" borderId="14" xfId="3" applyBorder="1"/>
    <xf numFmtId="2" fontId="3" fillId="0" borderId="9" xfId="3" applyNumberFormat="1" applyBorder="1"/>
    <xf numFmtId="2" fontId="3" fillId="0" borderId="11" xfId="3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3" applyBorder="1" applyAlignment="1">
      <alignment horizontal="right"/>
    </xf>
    <xf numFmtId="165" fontId="0" fillId="0" borderId="0" xfId="1" applyNumberFormat="1" applyFont="1"/>
    <xf numFmtId="166" fontId="3" fillId="0" borderId="0" xfId="1" applyNumberFormat="1" applyFont="1"/>
    <xf numFmtId="166" fontId="3" fillId="0" borderId="6" xfId="1" applyNumberFormat="1" applyFont="1" applyBorder="1"/>
    <xf numFmtId="44" fontId="3" fillId="0" borderId="2" xfId="2" applyFont="1" applyBorder="1"/>
    <xf numFmtId="44" fontId="3" fillId="0" borderId="15" xfId="2" applyFont="1" applyBorder="1"/>
    <xf numFmtId="17" fontId="4" fillId="0" borderId="3" xfId="3" applyNumberFormat="1" applyFont="1" applyBorder="1" applyAlignment="1">
      <alignment horizontal="center"/>
    </xf>
    <xf numFmtId="49" fontId="4" fillId="0" borderId="2" xfId="3" applyNumberFormat="1" applyFont="1" applyBorder="1" applyAlignment="1">
      <alignment horizontal="center"/>
    </xf>
    <xf numFmtId="17" fontId="4" fillId="0" borderId="1" xfId="3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805 College St. Apt. A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Summary!$B$2:$M$2</c:f>
              <c:numCache>
                <c:formatCode>_(* #,##0_);_(* \(#,##0\);_(* "-"??_);_(@_)</c:formatCode>
                <c:ptCount val="12"/>
                <c:pt idx="0">
                  <c:v>20</c:v>
                </c:pt>
                <c:pt idx="1">
                  <c:v>16</c:v>
                </c:pt>
                <c:pt idx="2">
                  <c:v>195</c:v>
                </c:pt>
                <c:pt idx="3">
                  <c:v>221</c:v>
                </c:pt>
                <c:pt idx="4">
                  <c:v>548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Holden St - High Pressure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Summary!$B$3:$M$3</c:f>
              <c:numCache>
                <c:formatCode>_(* #,##0_);_(* \(#,##0\);_(* "-"??_);_(@_)</c:formatCode>
                <c:ptCount val="12"/>
                <c:pt idx="0">
                  <c:v>125</c:v>
                </c:pt>
                <c:pt idx="1">
                  <c:v>167</c:v>
                </c:pt>
                <c:pt idx="2">
                  <c:v>665</c:v>
                </c:pt>
                <c:pt idx="3">
                  <c:v>864</c:v>
                </c:pt>
                <c:pt idx="4">
                  <c:v>1667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305 Gaither St. -Metal Bldg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Summary!$B$4:$M$4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108</c:v>
                </c:pt>
                <c:pt idx="3">
                  <c:v>174</c:v>
                </c:pt>
                <c:pt idx="4">
                  <c:v>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805 College St., Apt. B- Alamo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Summary!$B$5:$M$5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130</c:v>
                </c:pt>
                <c:pt idx="3">
                  <c:v>157</c:v>
                </c:pt>
                <c:pt idx="4">
                  <c:v>453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Summary!$A$6</c:f>
              <c:strCache>
                <c:ptCount val="1"/>
                <c:pt idx="0">
                  <c:v>601 Stadium - Elementary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Summary!$B$6:$M$6</c:f>
              <c:numCache>
                <c:formatCode>_(* #,##0_);_(* \(#,##0\);_(* "-"??_);_(@_)</c:formatCode>
                <c:ptCount val="12"/>
                <c:pt idx="0">
                  <c:v>145</c:v>
                </c:pt>
                <c:pt idx="1">
                  <c:v>137</c:v>
                </c:pt>
                <c:pt idx="2">
                  <c:v>546</c:v>
                </c:pt>
                <c:pt idx="3">
                  <c:v>518</c:v>
                </c:pt>
                <c:pt idx="4">
                  <c:v>1547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Summary!$A$7</c:f>
              <c:strCache>
                <c:ptCount val="1"/>
                <c:pt idx="0">
                  <c:v>900 Stadium - High School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Summary!$B$7:$M$7</c:f>
              <c:numCache>
                <c:formatCode>_(* #,##0_);_(* \(#,##0\);_(* "-"??_);_(@_)</c:formatCode>
                <c:ptCount val="12"/>
                <c:pt idx="0">
                  <c:v>420</c:v>
                </c:pt>
                <c:pt idx="1">
                  <c:v>460</c:v>
                </c:pt>
                <c:pt idx="2">
                  <c:v>3560</c:v>
                </c:pt>
                <c:pt idx="3">
                  <c:v>3530</c:v>
                </c:pt>
                <c:pt idx="4">
                  <c:v>847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Summary!$A$8</c:f>
              <c:strCache>
                <c:ptCount val="1"/>
                <c:pt idx="0">
                  <c:v>Corner Hwy 67 &amp; Stadium - Adm Bldg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Summary!$B$8:$M$8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118</c:v>
                </c:pt>
                <c:pt idx="3">
                  <c:v>120</c:v>
                </c:pt>
                <c:pt idx="4">
                  <c:v>352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Summary!$A$9</c:f>
              <c:strCache>
                <c:ptCount val="1"/>
                <c:pt idx="0">
                  <c:v>901B Stadium Drive-Bus Barn &amp; Field House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Summary!$B$9:$M$9</c:f>
              <c:numCache>
                <c:formatCode>_(* #,##0_);_(* \(#,##0\);_(* "-"??_);_(@_)</c:formatCode>
                <c:ptCount val="12"/>
                <c:pt idx="0">
                  <c:v>163</c:v>
                </c:pt>
                <c:pt idx="1">
                  <c:v>152</c:v>
                </c:pt>
                <c:pt idx="2">
                  <c:v>2056</c:v>
                </c:pt>
                <c:pt idx="3">
                  <c:v>2420</c:v>
                </c:pt>
                <c:pt idx="4">
                  <c:v>1430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Summary!$A$10</c:f>
              <c:strCache>
                <c:ptCount val="1"/>
                <c:pt idx="0">
                  <c:v>201 Allen St. - Intermediate School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Summary!$B$10:$M$10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70</c:v>
                </c:pt>
                <c:pt idx="2">
                  <c:v>335</c:v>
                </c:pt>
                <c:pt idx="3">
                  <c:v>202</c:v>
                </c:pt>
                <c:pt idx="4">
                  <c:v>810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Summary!$A$11</c:f>
              <c:strCache>
                <c:ptCount val="1"/>
                <c:pt idx="0">
                  <c:v>805 College - Jr High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Summary!$B$11:$M$11</c:f>
              <c:numCache>
                <c:formatCode>_(* #,##0_);_(* \(#,##0\);_(* "-"??_);_(@_)</c:formatCode>
                <c:ptCount val="12"/>
                <c:pt idx="0">
                  <c:v>101</c:v>
                </c:pt>
                <c:pt idx="1">
                  <c:v>105</c:v>
                </c:pt>
                <c:pt idx="2">
                  <c:v>635</c:v>
                </c:pt>
                <c:pt idx="3">
                  <c:v>750</c:v>
                </c:pt>
                <c:pt idx="4">
                  <c:v>1764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Summary!$A$12</c:f>
              <c:strCache>
                <c:ptCount val="1"/>
                <c:pt idx="0">
                  <c:v>904 College - Jr. High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Summary!$B$12:$M$12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101</c:v>
                </c:pt>
                <c:pt idx="3">
                  <c:v>99</c:v>
                </c:pt>
                <c:pt idx="4">
                  <c:v>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Summary!$A$13</c:f>
              <c:strCache>
                <c:ptCount val="1"/>
                <c:pt idx="0">
                  <c:v>702 College Ave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Summary!$B$13:$M$13</c:f>
              <c:numCache>
                <c:formatCode>_(* #,##0_);_(* \(#,##0\);_(* "-"??_);_(@_)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56256"/>
        <c:axId val="119057792"/>
      </c:lineChart>
      <c:catAx>
        <c:axId val="11905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057792"/>
        <c:crosses val="autoZero"/>
        <c:auto val="1"/>
        <c:lblAlgn val="ctr"/>
        <c:lblOffset val="100"/>
        <c:noMultiLvlLbl val="0"/>
      </c:catAx>
      <c:valAx>
        <c:axId val="1190577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905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19050</xdr:rowOff>
    </xdr:from>
    <xdr:to>
      <xdr:col>15</xdr:col>
      <xdr:colOff>321468</xdr:colOff>
      <xdr:row>50</xdr:row>
      <xdr:rowOff>107156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tabSelected="1" topLeftCell="A2" zoomScale="80" zoomScaleNormal="8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L17" sqref="L17"/>
    </sheetView>
  </sheetViews>
  <sheetFormatPr defaultRowHeight="15" x14ac:dyDescent="0.25"/>
  <cols>
    <col min="1" max="1" width="30.85546875" customWidth="1"/>
    <col min="2" max="2" width="28.5703125" customWidth="1"/>
    <col min="3" max="3" width="10.140625" bestFit="1" customWidth="1"/>
    <col min="4" max="4" width="11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1.28515625" bestFit="1" customWidth="1"/>
    <col min="9" max="9" width="10.28515625" bestFit="1" customWidth="1"/>
    <col min="10" max="10" width="11.28515625" bestFit="1" customWidth="1"/>
    <col min="11" max="11" width="10.28515625" customWidth="1"/>
    <col min="12" max="12" width="12.28515625" bestFit="1" customWidth="1"/>
    <col min="13" max="13" width="10.28515625" bestFit="1" customWidth="1"/>
    <col min="14" max="14" width="11.28515625" bestFit="1" customWidth="1"/>
    <col min="15" max="15" width="8.140625" customWidth="1"/>
    <col min="16" max="16" width="10.28515625" bestFit="1" customWidth="1"/>
    <col min="18" max="18" width="10.28515625" bestFit="1" customWidth="1"/>
    <col min="20" max="20" width="10.28515625" bestFit="1" customWidth="1"/>
    <col min="22" max="22" width="10.28515625" bestFit="1" customWidth="1"/>
    <col min="28" max="28" width="13.7109375" bestFit="1" customWidth="1"/>
    <col min="29" max="29" width="10.140625" bestFit="1" customWidth="1"/>
  </cols>
  <sheetData>
    <row r="1" spans="1:29" ht="24" customHeight="1" x14ac:dyDescent="0.25"/>
    <row r="2" spans="1:29" ht="24" customHeight="1" x14ac:dyDescent="0.25">
      <c r="A2" s="1"/>
      <c r="B2" s="1"/>
      <c r="C2" s="48" t="s">
        <v>44</v>
      </c>
      <c r="D2" s="47"/>
      <c r="E2" s="48">
        <v>41913</v>
      </c>
      <c r="F2" s="47"/>
      <c r="G2" s="46">
        <v>41944</v>
      </c>
      <c r="H2" s="47"/>
      <c r="I2" s="46">
        <v>41974</v>
      </c>
      <c r="J2" s="47"/>
      <c r="K2" s="46">
        <v>42005</v>
      </c>
      <c r="L2" s="47"/>
      <c r="M2" s="46">
        <v>42036</v>
      </c>
      <c r="N2" s="47"/>
      <c r="O2" s="46">
        <v>42064</v>
      </c>
      <c r="P2" s="47"/>
      <c r="Q2" s="46">
        <v>42095</v>
      </c>
      <c r="R2" s="47"/>
      <c r="S2" s="46">
        <v>42125</v>
      </c>
      <c r="T2" s="47"/>
      <c r="U2" s="46">
        <v>42156</v>
      </c>
      <c r="V2" s="47"/>
      <c r="W2" s="46">
        <v>42186</v>
      </c>
      <c r="X2" s="47"/>
      <c r="Y2" s="46">
        <v>42217</v>
      </c>
      <c r="Z2" s="47"/>
      <c r="AA2" s="2"/>
      <c r="AB2" s="3" t="s">
        <v>0</v>
      </c>
      <c r="AC2" s="3"/>
    </row>
    <row r="3" spans="1:29" ht="24" customHeight="1" x14ac:dyDescent="0.25">
      <c r="A3" s="4" t="s">
        <v>1</v>
      </c>
      <c r="B3" s="5" t="s">
        <v>2</v>
      </c>
      <c r="C3" s="6" t="s">
        <v>3</v>
      </c>
      <c r="D3" s="7" t="s">
        <v>4</v>
      </c>
      <c r="E3" s="6" t="s">
        <v>3</v>
      </c>
      <c r="F3" s="8" t="s">
        <v>4</v>
      </c>
      <c r="G3" s="9" t="s">
        <v>3</v>
      </c>
      <c r="H3" s="10" t="s">
        <v>4</v>
      </c>
      <c r="I3" s="9" t="s">
        <v>3</v>
      </c>
      <c r="J3" s="10" t="s">
        <v>4</v>
      </c>
      <c r="K3" s="9" t="s">
        <v>3</v>
      </c>
      <c r="L3" s="10" t="s">
        <v>4</v>
      </c>
      <c r="M3" s="9" t="s">
        <v>3</v>
      </c>
      <c r="N3" s="10" t="s">
        <v>4</v>
      </c>
      <c r="O3" s="9" t="s">
        <v>3</v>
      </c>
      <c r="P3" s="10" t="s">
        <v>4</v>
      </c>
      <c r="Q3" s="9" t="s">
        <v>3</v>
      </c>
      <c r="R3" s="10" t="s">
        <v>4</v>
      </c>
      <c r="S3" s="9" t="s">
        <v>3</v>
      </c>
      <c r="T3" s="10" t="s">
        <v>4</v>
      </c>
      <c r="U3" s="9" t="s">
        <v>3</v>
      </c>
      <c r="V3" s="10" t="s">
        <v>4</v>
      </c>
      <c r="W3" s="9" t="s">
        <v>3</v>
      </c>
      <c r="X3" s="10" t="s">
        <v>4</v>
      </c>
      <c r="Y3" s="9" t="s">
        <v>3</v>
      </c>
      <c r="Z3" s="10" t="s">
        <v>4</v>
      </c>
      <c r="AA3" s="2"/>
      <c r="AB3" s="11" t="s">
        <v>3</v>
      </c>
      <c r="AC3" s="11" t="s">
        <v>4</v>
      </c>
    </row>
    <row r="4" spans="1:29" ht="24" customHeight="1" x14ac:dyDescent="0.25">
      <c r="A4" s="12" t="s">
        <v>5</v>
      </c>
      <c r="B4" s="12" t="s">
        <v>6</v>
      </c>
      <c r="C4" s="13">
        <v>20</v>
      </c>
      <c r="D4" s="14">
        <v>55.6</v>
      </c>
      <c r="E4" s="15">
        <v>16</v>
      </c>
      <c r="F4" s="14">
        <v>52.36</v>
      </c>
      <c r="G4" s="16">
        <v>195</v>
      </c>
      <c r="H4" s="14">
        <v>178.08</v>
      </c>
      <c r="I4" s="15">
        <v>221</v>
      </c>
      <c r="J4" s="14">
        <v>200.63</v>
      </c>
      <c r="K4" s="16">
        <v>548</v>
      </c>
      <c r="L4" s="14">
        <v>418.5</v>
      </c>
      <c r="M4" s="15"/>
      <c r="N4" s="14"/>
      <c r="O4" s="15"/>
      <c r="P4" s="14"/>
      <c r="Q4" s="15"/>
      <c r="R4" s="14"/>
      <c r="S4" s="15"/>
      <c r="T4" s="14"/>
      <c r="U4" s="15"/>
      <c r="V4" s="14"/>
      <c r="W4" s="16"/>
      <c r="X4" s="14"/>
      <c r="Y4" s="15"/>
      <c r="Z4" s="14"/>
      <c r="AA4" s="2"/>
      <c r="AB4" s="42">
        <f>C4+E4+G4+I4+K4+M4+O4+Q4+S4+U4+W4+Y4</f>
        <v>1000</v>
      </c>
      <c r="AC4" s="17">
        <f>D4+F4+H4+J4+L4+N4+P4+R4+T4+V4+X4+Z4</f>
        <v>905.17000000000007</v>
      </c>
    </row>
    <row r="5" spans="1:29" ht="24" customHeight="1" x14ac:dyDescent="0.25">
      <c r="A5" s="12" t="s">
        <v>7</v>
      </c>
      <c r="B5" s="12" t="s">
        <v>8</v>
      </c>
      <c r="C5" s="13">
        <v>125</v>
      </c>
      <c r="D5" s="14">
        <v>136.68</v>
      </c>
      <c r="E5" s="15">
        <v>167</v>
      </c>
      <c r="F5" s="14">
        <v>167.49</v>
      </c>
      <c r="G5" s="16">
        <v>665</v>
      </c>
      <c r="H5" s="14">
        <v>510.5</v>
      </c>
      <c r="I5" s="15">
        <v>864</v>
      </c>
      <c r="J5" s="14">
        <v>667.53</v>
      </c>
      <c r="K5" s="16">
        <v>1667</v>
      </c>
      <c r="L5" s="14">
        <v>1191.06</v>
      </c>
      <c r="M5" s="15"/>
      <c r="N5" s="14"/>
      <c r="O5" s="15"/>
      <c r="P5" s="14"/>
      <c r="Q5" s="15"/>
      <c r="R5" s="14"/>
      <c r="S5" s="15"/>
      <c r="T5" s="14"/>
      <c r="U5" s="15"/>
      <c r="V5" s="14"/>
      <c r="W5" s="16"/>
      <c r="X5" s="14"/>
      <c r="Y5" s="15"/>
      <c r="Z5" s="14"/>
      <c r="AA5" s="2"/>
      <c r="AB5" s="42">
        <f t="shared" ref="AB5:AC15" si="0">C5+E5+G5+I5+K5+M5+O5+Q5+S5+U5+W5+Y5</f>
        <v>3488</v>
      </c>
      <c r="AC5" s="17">
        <f t="shared" si="0"/>
        <v>2673.26</v>
      </c>
    </row>
    <row r="6" spans="1:29" ht="24" customHeight="1" x14ac:dyDescent="0.25">
      <c r="A6" s="12" t="s">
        <v>9</v>
      </c>
      <c r="B6" s="12" t="s">
        <v>10</v>
      </c>
      <c r="C6" s="13">
        <v>0</v>
      </c>
      <c r="D6" s="14">
        <v>40.15</v>
      </c>
      <c r="E6" s="15">
        <v>0</v>
      </c>
      <c r="F6" s="14">
        <v>40.15</v>
      </c>
      <c r="G6" s="16">
        <v>108</v>
      </c>
      <c r="H6" s="14">
        <v>116.54</v>
      </c>
      <c r="I6" s="15">
        <v>174</v>
      </c>
      <c r="J6" s="14">
        <v>166.5</v>
      </c>
      <c r="K6" s="16">
        <v>365</v>
      </c>
      <c r="L6" s="14">
        <v>292.16000000000003</v>
      </c>
      <c r="M6" s="15"/>
      <c r="N6" s="14"/>
      <c r="O6" s="15"/>
      <c r="P6" s="14"/>
      <c r="Q6" s="15"/>
      <c r="R6" s="14"/>
      <c r="S6" s="15"/>
      <c r="T6" s="14"/>
      <c r="U6" s="15"/>
      <c r="V6" s="14"/>
      <c r="W6" s="16"/>
      <c r="X6" s="14"/>
      <c r="Y6" s="15"/>
      <c r="Z6" s="14"/>
      <c r="AA6" s="2"/>
      <c r="AB6" s="42">
        <f t="shared" si="0"/>
        <v>647</v>
      </c>
      <c r="AC6" s="17">
        <f t="shared" si="0"/>
        <v>655.5</v>
      </c>
    </row>
    <row r="7" spans="1:29" ht="24" customHeight="1" x14ac:dyDescent="0.25">
      <c r="A7" s="12" t="s">
        <v>11</v>
      </c>
      <c r="B7" s="12" t="s">
        <v>12</v>
      </c>
      <c r="C7" s="13">
        <v>0</v>
      </c>
      <c r="D7" s="14">
        <v>40.15</v>
      </c>
      <c r="E7" s="15">
        <v>0</v>
      </c>
      <c r="F7" s="14">
        <v>40.15</v>
      </c>
      <c r="G7" s="16">
        <v>130</v>
      </c>
      <c r="H7" s="14">
        <v>132.11000000000001</v>
      </c>
      <c r="I7" s="15">
        <v>157</v>
      </c>
      <c r="J7" s="14">
        <v>154.16999999999999</v>
      </c>
      <c r="K7" s="16">
        <v>453</v>
      </c>
      <c r="L7" s="14">
        <v>352.91</v>
      </c>
      <c r="M7" s="15"/>
      <c r="N7" s="14"/>
      <c r="O7" s="15"/>
      <c r="P7" s="14"/>
      <c r="Q7" s="15"/>
      <c r="R7" s="14"/>
      <c r="S7" s="15"/>
      <c r="T7" s="14"/>
      <c r="U7" s="15"/>
      <c r="V7" s="14"/>
      <c r="W7" s="16"/>
      <c r="X7" s="14"/>
      <c r="Y7" s="15"/>
      <c r="Z7" s="14"/>
      <c r="AA7" s="2"/>
      <c r="AB7" s="42">
        <f t="shared" si="0"/>
        <v>740</v>
      </c>
      <c r="AC7" s="17">
        <f t="shared" si="0"/>
        <v>719.49</v>
      </c>
    </row>
    <row r="8" spans="1:29" ht="24" customHeight="1" x14ac:dyDescent="0.25">
      <c r="A8" s="12" t="s">
        <v>13</v>
      </c>
      <c r="B8" s="12" t="s">
        <v>14</v>
      </c>
      <c r="C8" s="13">
        <v>145</v>
      </c>
      <c r="D8" s="14">
        <v>152.12</v>
      </c>
      <c r="E8" s="18">
        <v>137</v>
      </c>
      <c r="F8" s="14">
        <v>144.61000000000001</v>
      </c>
      <c r="G8" s="16">
        <v>546</v>
      </c>
      <c r="H8" s="14">
        <v>426.34</v>
      </c>
      <c r="I8" s="15">
        <v>518</v>
      </c>
      <c r="J8" s="14">
        <v>416.29</v>
      </c>
      <c r="K8" s="16">
        <v>1547</v>
      </c>
      <c r="L8" s="14">
        <v>1108.2</v>
      </c>
      <c r="M8" s="15"/>
      <c r="N8" s="14"/>
      <c r="O8" s="15"/>
      <c r="P8" s="14"/>
      <c r="Q8" s="15"/>
      <c r="R8" s="14"/>
      <c r="S8" s="15"/>
      <c r="T8" s="14"/>
      <c r="U8" s="15"/>
      <c r="V8" s="14"/>
      <c r="W8" s="16"/>
      <c r="X8" s="14"/>
      <c r="Y8" s="15"/>
      <c r="Z8" s="14"/>
      <c r="AA8" s="2"/>
      <c r="AB8" s="42">
        <f t="shared" si="0"/>
        <v>2893</v>
      </c>
      <c r="AC8" s="17">
        <f t="shared" si="0"/>
        <v>2247.56</v>
      </c>
    </row>
    <row r="9" spans="1:29" ht="24" customHeight="1" x14ac:dyDescent="0.25">
      <c r="A9" s="12" t="s">
        <v>15</v>
      </c>
      <c r="B9" s="12" t="s">
        <v>16</v>
      </c>
      <c r="C9" s="13">
        <v>420</v>
      </c>
      <c r="D9" s="14">
        <v>364.49</v>
      </c>
      <c r="E9" s="15">
        <v>460</v>
      </c>
      <c r="F9" s="14">
        <v>390.88</v>
      </c>
      <c r="G9" s="16">
        <v>3560</v>
      </c>
      <c r="H9" s="14">
        <v>2558.0500000000002</v>
      </c>
      <c r="I9" s="15">
        <v>3530</v>
      </c>
      <c r="J9" s="14">
        <v>2603.38</v>
      </c>
      <c r="K9" s="16">
        <v>847</v>
      </c>
      <c r="L9" s="14">
        <v>5887.84</v>
      </c>
      <c r="M9" s="15"/>
      <c r="N9" s="14"/>
      <c r="O9" s="15"/>
      <c r="P9" s="14"/>
      <c r="Q9" s="15"/>
      <c r="R9" s="14"/>
      <c r="S9" s="15"/>
      <c r="T9" s="14"/>
      <c r="U9" s="15"/>
      <c r="V9" s="14"/>
      <c r="W9" s="16"/>
      <c r="X9" s="14"/>
      <c r="Y9" s="15"/>
      <c r="Z9" s="14"/>
      <c r="AA9" s="2"/>
      <c r="AB9" s="42">
        <f t="shared" si="0"/>
        <v>8817</v>
      </c>
      <c r="AC9" s="17">
        <f t="shared" si="0"/>
        <v>11804.64</v>
      </c>
    </row>
    <row r="10" spans="1:29" ht="24" customHeight="1" x14ac:dyDescent="0.25">
      <c r="A10" s="12" t="s">
        <v>17</v>
      </c>
      <c r="B10" s="19" t="s">
        <v>16</v>
      </c>
      <c r="C10" s="12">
        <v>0</v>
      </c>
      <c r="D10" s="20">
        <v>40.15</v>
      </c>
      <c r="E10" s="21">
        <v>0</v>
      </c>
      <c r="F10" s="14">
        <v>40.15</v>
      </c>
      <c r="G10" s="22">
        <v>118</v>
      </c>
      <c r="H10" s="20">
        <v>123.61</v>
      </c>
      <c r="I10" s="15">
        <v>120</v>
      </c>
      <c r="J10" s="14">
        <v>127.3</v>
      </c>
      <c r="K10" s="22">
        <v>352</v>
      </c>
      <c r="L10" s="20">
        <v>283.18</v>
      </c>
      <c r="M10" s="23"/>
      <c r="N10" s="20"/>
      <c r="O10" s="23"/>
      <c r="P10" s="20"/>
      <c r="Q10" s="23"/>
      <c r="R10" s="20"/>
      <c r="S10" s="23"/>
      <c r="T10" s="20"/>
      <c r="U10" s="23"/>
      <c r="V10" s="20"/>
      <c r="W10" s="22"/>
      <c r="X10" s="20"/>
      <c r="Y10" s="23"/>
      <c r="Z10" s="20"/>
      <c r="AA10" s="2"/>
      <c r="AB10" s="42">
        <f t="shared" si="0"/>
        <v>590</v>
      </c>
      <c r="AC10" s="17">
        <f t="shared" si="0"/>
        <v>614.39</v>
      </c>
    </row>
    <row r="11" spans="1:29" ht="24" customHeight="1" x14ac:dyDescent="0.25">
      <c r="A11" s="12" t="s">
        <v>18</v>
      </c>
      <c r="B11" s="12" t="s">
        <v>19</v>
      </c>
      <c r="C11" s="13">
        <v>163</v>
      </c>
      <c r="D11" s="14">
        <v>166.02</v>
      </c>
      <c r="E11" s="23">
        <v>152</v>
      </c>
      <c r="F11" s="20">
        <v>156.06</v>
      </c>
      <c r="G11" s="16">
        <v>2056</v>
      </c>
      <c r="H11" s="14">
        <v>1494.33</v>
      </c>
      <c r="I11" s="23">
        <v>2420</v>
      </c>
      <c r="J11" s="20">
        <v>1797.38</v>
      </c>
      <c r="K11" s="16">
        <v>1430</v>
      </c>
      <c r="L11" s="14">
        <v>1027.44</v>
      </c>
      <c r="M11" s="15"/>
      <c r="N11" s="14"/>
      <c r="O11" s="15"/>
      <c r="P11" s="14"/>
      <c r="Q11" s="15"/>
      <c r="R11" s="14"/>
      <c r="S11" s="15"/>
      <c r="T11" s="14"/>
      <c r="U11" s="15"/>
      <c r="V11" s="14"/>
      <c r="W11" s="16"/>
      <c r="X11" s="14"/>
      <c r="Y11" s="15"/>
      <c r="Z11" s="14"/>
      <c r="AA11" s="2"/>
      <c r="AB11" s="42">
        <f t="shared" si="0"/>
        <v>6221</v>
      </c>
      <c r="AC11" s="17">
        <f t="shared" si="0"/>
        <v>4641.2299999999996</v>
      </c>
    </row>
    <row r="12" spans="1:29" ht="24" customHeight="1" x14ac:dyDescent="0.25">
      <c r="A12" s="12" t="s">
        <v>20</v>
      </c>
      <c r="B12" s="12" t="s">
        <v>21</v>
      </c>
      <c r="C12" s="13">
        <v>64</v>
      </c>
      <c r="D12" s="14">
        <v>89.59</v>
      </c>
      <c r="E12" s="15">
        <v>70</v>
      </c>
      <c r="F12" s="14">
        <v>93.53</v>
      </c>
      <c r="G12" s="16">
        <v>335</v>
      </c>
      <c r="H12" s="14">
        <v>277.08999999999997</v>
      </c>
      <c r="I12" s="15">
        <v>202</v>
      </c>
      <c r="J12" s="14">
        <v>186.84</v>
      </c>
      <c r="K12" s="16">
        <v>810</v>
      </c>
      <c r="L12" s="14">
        <v>599.38</v>
      </c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6"/>
      <c r="X12" s="14"/>
      <c r="Y12" s="15"/>
      <c r="Z12" s="14"/>
      <c r="AA12" s="2"/>
      <c r="AB12" s="42">
        <f t="shared" si="0"/>
        <v>1481</v>
      </c>
      <c r="AC12" s="17">
        <f t="shared" si="0"/>
        <v>1246.4299999999998</v>
      </c>
    </row>
    <row r="13" spans="1:29" ht="24" customHeight="1" x14ac:dyDescent="0.25">
      <c r="A13" s="12" t="s">
        <v>22</v>
      </c>
      <c r="B13" s="12" t="s">
        <v>23</v>
      </c>
      <c r="C13" s="13">
        <v>101</v>
      </c>
      <c r="D13" s="14">
        <v>118.16</v>
      </c>
      <c r="E13" s="15">
        <v>105</v>
      </c>
      <c r="F13" s="14">
        <v>120.22</v>
      </c>
      <c r="G13" s="16">
        <v>635</v>
      </c>
      <c r="H13" s="14">
        <v>489.27</v>
      </c>
      <c r="I13" s="15">
        <v>750</v>
      </c>
      <c r="J13" s="14">
        <v>584.76</v>
      </c>
      <c r="K13" s="16">
        <v>1764</v>
      </c>
      <c r="L13" s="14">
        <v>1258.01</v>
      </c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6"/>
      <c r="X13" s="14"/>
      <c r="Y13" s="15"/>
      <c r="Z13" s="14"/>
      <c r="AA13" s="2"/>
      <c r="AB13" s="42">
        <f t="shared" si="0"/>
        <v>3355</v>
      </c>
      <c r="AC13" s="17">
        <f t="shared" si="0"/>
        <v>2570.42</v>
      </c>
    </row>
    <row r="14" spans="1:29" ht="24" customHeight="1" x14ac:dyDescent="0.25">
      <c r="A14" s="12" t="s">
        <v>24</v>
      </c>
      <c r="B14" s="12" t="s">
        <v>25</v>
      </c>
      <c r="C14" s="13">
        <v>0</v>
      </c>
      <c r="D14" s="14">
        <v>36.28</v>
      </c>
      <c r="E14" s="15">
        <v>0</v>
      </c>
      <c r="F14" s="14">
        <v>40.15</v>
      </c>
      <c r="G14" s="16">
        <v>101</v>
      </c>
      <c r="H14" s="14">
        <v>111.6</v>
      </c>
      <c r="I14" s="15">
        <v>99</v>
      </c>
      <c r="J14" s="14">
        <v>112.04</v>
      </c>
      <c r="K14" s="16">
        <v>82</v>
      </c>
      <c r="L14" s="14">
        <v>96.77</v>
      </c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6"/>
      <c r="X14" s="14"/>
      <c r="Y14" s="15"/>
      <c r="Z14" s="14"/>
      <c r="AA14" s="2"/>
      <c r="AB14" s="42">
        <f t="shared" si="0"/>
        <v>282</v>
      </c>
      <c r="AC14" s="17">
        <f t="shared" si="0"/>
        <v>396.84</v>
      </c>
    </row>
    <row r="15" spans="1:29" ht="24" customHeight="1" x14ac:dyDescent="0.25">
      <c r="A15" s="12" t="s">
        <v>26</v>
      </c>
      <c r="B15" s="12" t="s">
        <v>27</v>
      </c>
      <c r="C15" s="13">
        <v>5</v>
      </c>
      <c r="D15" s="14">
        <v>23.53</v>
      </c>
      <c r="E15" s="15">
        <v>7</v>
      </c>
      <c r="F15" s="14">
        <v>25.23</v>
      </c>
      <c r="G15" s="16">
        <v>9</v>
      </c>
      <c r="H15" s="14">
        <v>26.28</v>
      </c>
      <c r="I15" s="15">
        <v>9</v>
      </c>
      <c r="J15" s="14">
        <v>26.61</v>
      </c>
      <c r="K15" s="16">
        <v>10</v>
      </c>
      <c r="L15" s="14">
        <v>27.01</v>
      </c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6"/>
      <c r="X15" s="14"/>
      <c r="Y15" s="15"/>
      <c r="Z15" s="14"/>
      <c r="AA15" s="2"/>
      <c r="AB15" s="43">
        <f t="shared" si="0"/>
        <v>40</v>
      </c>
      <c r="AC15" s="24">
        <f t="shared" si="0"/>
        <v>128.66</v>
      </c>
    </row>
    <row r="16" spans="1:29" ht="24" customHeight="1" x14ac:dyDescent="0.25">
      <c r="A16" s="19" t="s">
        <v>28</v>
      </c>
      <c r="B16" s="12"/>
      <c r="C16" s="12"/>
      <c r="D16" s="25"/>
      <c r="E16" s="12"/>
      <c r="F16" s="25"/>
      <c r="G16" s="12"/>
      <c r="H16" s="25"/>
      <c r="I16" s="1"/>
      <c r="J16" s="44"/>
      <c r="K16" s="26"/>
      <c r="L16" s="25"/>
      <c r="M16" s="12"/>
      <c r="N16" s="25"/>
      <c r="O16" s="26"/>
      <c r="P16" s="25"/>
      <c r="Q16" s="12"/>
      <c r="R16" s="25"/>
      <c r="S16" s="26"/>
      <c r="T16" s="25"/>
      <c r="U16" s="26"/>
      <c r="V16" s="25"/>
      <c r="W16" s="27"/>
      <c r="X16" s="25"/>
      <c r="Y16" s="12"/>
      <c r="Z16" s="25"/>
      <c r="AA16" s="2"/>
      <c r="AB16" s="17"/>
      <c r="AC16" s="17"/>
    </row>
    <row r="17" spans="1:29" ht="24" customHeight="1" thickBot="1" x14ac:dyDescent="0.3">
      <c r="A17" s="28" t="s">
        <v>29</v>
      </c>
      <c r="B17" s="29"/>
      <c r="C17" s="30">
        <f>SUM(C4:C16)</f>
        <v>1043</v>
      </c>
      <c r="D17" s="31">
        <f>SUM(D4:D16)</f>
        <v>1262.92</v>
      </c>
      <c r="E17" s="30">
        <f>SUM(E4:E16)</f>
        <v>1114</v>
      </c>
      <c r="F17" s="31">
        <f t="shared" ref="F17:R17" si="1">SUM(F4:F15)</f>
        <v>1310.98</v>
      </c>
      <c r="G17" s="30">
        <f t="shared" si="1"/>
        <v>8458</v>
      </c>
      <c r="H17" s="31">
        <f t="shared" si="1"/>
        <v>6443.8</v>
      </c>
      <c r="I17" s="30">
        <f t="shared" si="1"/>
        <v>9064</v>
      </c>
      <c r="J17" s="45">
        <f t="shared" si="1"/>
        <v>7043.43</v>
      </c>
      <c r="K17" s="32">
        <f t="shared" si="1"/>
        <v>9875</v>
      </c>
      <c r="L17" s="31">
        <f t="shared" si="1"/>
        <v>12542.460000000001</v>
      </c>
      <c r="M17" s="30">
        <f t="shared" si="1"/>
        <v>0</v>
      </c>
      <c r="N17" s="31">
        <f t="shared" si="1"/>
        <v>0</v>
      </c>
      <c r="O17" s="33">
        <f t="shared" si="1"/>
        <v>0</v>
      </c>
      <c r="P17" s="31">
        <f t="shared" si="1"/>
        <v>0</v>
      </c>
      <c r="Q17" s="30">
        <f t="shared" si="1"/>
        <v>0</v>
      </c>
      <c r="R17" s="31">
        <f t="shared" si="1"/>
        <v>0</v>
      </c>
      <c r="S17" s="32">
        <f>SUM(S4:S15)</f>
        <v>0</v>
      </c>
      <c r="T17" s="31">
        <f>SUM(T4:T15)</f>
        <v>0</v>
      </c>
      <c r="U17" s="32">
        <f>SUM(U4:U15)</f>
        <v>0</v>
      </c>
      <c r="V17" s="31">
        <f>SUM(V4:V15)</f>
        <v>0</v>
      </c>
      <c r="W17" s="32">
        <f>SUM(W4:W15)</f>
        <v>0</v>
      </c>
      <c r="X17" s="31">
        <f>SUM(X4:X16)</f>
        <v>0</v>
      </c>
      <c r="Y17" s="30">
        <f>SUM(Y4:Y16)</f>
        <v>0</v>
      </c>
      <c r="Z17" s="31">
        <f>SUM(Z4:Z16)</f>
        <v>0</v>
      </c>
      <c r="AA17" s="2"/>
      <c r="AB17" s="32">
        <f>SUM(AB4:AB15)</f>
        <v>29554</v>
      </c>
      <c r="AC17" s="32">
        <f>SUM(AC4:AC15)</f>
        <v>28603.589999999997</v>
      </c>
    </row>
    <row r="18" spans="1:29" ht="15.75" thickTop="1" x14ac:dyDescent="0.25">
      <c r="A18" s="12"/>
      <c r="B18" s="26"/>
      <c r="C18" s="26" t="s">
        <v>30</v>
      </c>
      <c r="D18" s="34"/>
      <c r="E18" s="26" t="s">
        <v>30</v>
      </c>
      <c r="F18" s="34"/>
      <c r="G18" s="26" t="s">
        <v>30</v>
      </c>
      <c r="H18" s="35"/>
      <c r="I18" s="2" t="s">
        <v>30</v>
      </c>
      <c r="J18" s="2"/>
      <c r="K18" s="2" t="s">
        <v>30</v>
      </c>
      <c r="L18" s="2"/>
      <c r="M18" s="2" t="s">
        <v>30</v>
      </c>
      <c r="N18" s="2"/>
      <c r="O18" s="2" t="s">
        <v>30</v>
      </c>
      <c r="P18" s="2"/>
      <c r="Q18" s="2" t="s">
        <v>30</v>
      </c>
      <c r="R18" s="2"/>
      <c r="S18" s="2" t="s">
        <v>30</v>
      </c>
      <c r="T18" s="2"/>
      <c r="U18" s="2" t="s">
        <v>30</v>
      </c>
      <c r="V18" s="35"/>
      <c r="W18" s="2" t="s">
        <v>30</v>
      </c>
      <c r="X18" s="2"/>
      <c r="Y18" s="2" t="s">
        <v>30</v>
      </c>
      <c r="Z18" s="2"/>
      <c r="AA18" s="2"/>
      <c r="AB18" s="2" t="s">
        <v>30</v>
      </c>
      <c r="AC18" s="2"/>
    </row>
    <row r="20" spans="1:29" x14ac:dyDescent="0.25">
      <c r="A20" s="23"/>
    </row>
    <row r="21" spans="1:29" x14ac:dyDescent="0.25">
      <c r="A21" s="23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8:18" x14ac:dyDescent="0.25">
      <c r="R33" s="36"/>
    </row>
    <row r="34" spans="18:18" x14ac:dyDescent="0.25">
      <c r="R34" s="36"/>
    </row>
    <row r="35" spans="18:18" x14ac:dyDescent="0.25">
      <c r="R35" s="37"/>
    </row>
    <row r="36" spans="18:18" x14ac:dyDescent="0.25">
      <c r="R36" s="36"/>
    </row>
    <row r="37" spans="18:18" x14ac:dyDescent="0.25">
      <c r="R37" s="36"/>
    </row>
    <row r="38" spans="18:18" x14ac:dyDescent="0.25">
      <c r="R38" s="36"/>
    </row>
    <row r="39" spans="18:18" x14ac:dyDescent="0.25">
      <c r="R39" s="36"/>
    </row>
    <row r="40" spans="18:18" x14ac:dyDescent="0.25">
      <c r="R40" s="36"/>
    </row>
  </sheetData>
  <mergeCells count="12"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zoomScale="80" zoomScaleNormal="80" workbookViewId="0">
      <selection activeCell="B2" sqref="B2"/>
    </sheetView>
  </sheetViews>
  <sheetFormatPr defaultRowHeight="15" x14ac:dyDescent="0.25"/>
  <cols>
    <col min="1" max="1" width="38.85546875" bestFit="1" customWidth="1"/>
    <col min="2" max="3" width="5.85546875" bestFit="1" customWidth="1"/>
  </cols>
  <sheetData>
    <row r="1" spans="1:13" s="39" customFormat="1" x14ac:dyDescent="0.25">
      <c r="A1" s="38" t="s">
        <v>31</v>
      </c>
      <c r="B1" s="38" t="s">
        <v>32</v>
      </c>
      <c r="C1" s="38" t="s">
        <v>33</v>
      </c>
      <c r="D1" s="38" t="s">
        <v>34</v>
      </c>
      <c r="E1" s="38" t="s">
        <v>35</v>
      </c>
      <c r="F1" s="38" t="s">
        <v>36</v>
      </c>
      <c r="G1" s="38" t="s">
        <v>37</v>
      </c>
      <c r="H1" s="38" t="s">
        <v>38</v>
      </c>
      <c r="I1" s="38" t="s">
        <v>39</v>
      </c>
      <c r="J1" s="38" t="s">
        <v>40</v>
      </c>
      <c r="K1" s="38" t="s">
        <v>41</v>
      </c>
      <c r="L1" s="38" t="s">
        <v>42</v>
      </c>
      <c r="M1" s="38" t="s">
        <v>43</v>
      </c>
    </row>
    <row r="2" spans="1:13" x14ac:dyDescent="0.25">
      <c r="A2" s="40" t="s">
        <v>5</v>
      </c>
      <c r="B2" s="41">
        <f>VLOOKUP($A2,'Gas Usage'!$A$4:$Z$15,3,FALSE)</f>
        <v>20</v>
      </c>
      <c r="C2" s="41">
        <f>VLOOKUP($A2,'Gas Usage'!$A$4:$Z$15,5,FALSE)</f>
        <v>16</v>
      </c>
      <c r="D2" s="41">
        <f>VLOOKUP($A2,'Gas Usage'!$A$4:$Z$15,7,FALSE)</f>
        <v>195</v>
      </c>
      <c r="E2" s="41">
        <f>VLOOKUP($A2,'Gas Usage'!$A$4:$Z$15,9,FALSE)</f>
        <v>221</v>
      </c>
      <c r="F2" s="41">
        <f>VLOOKUP($A2,'Gas Usage'!$A$4:$Z$15,11,FALSE)</f>
        <v>548</v>
      </c>
      <c r="G2" s="41">
        <f>VLOOKUP($A2,'Gas Usage'!$A$4:$Z$15,13,FALSE)</f>
        <v>0</v>
      </c>
      <c r="H2" s="41">
        <f>VLOOKUP($A2,'Gas Usage'!$A$4:$Z$15,15,FALSE)</f>
        <v>0</v>
      </c>
      <c r="I2" s="41">
        <f>VLOOKUP($A2,'Gas Usage'!$A$4:$Z$15,17,FALSE)</f>
        <v>0</v>
      </c>
      <c r="J2" s="41">
        <f>VLOOKUP($A2,'Gas Usage'!$A$4:$Z$15,19,FALSE)</f>
        <v>0</v>
      </c>
      <c r="K2" s="41">
        <f>VLOOKUP($A2,'Gas Usage'!$A$4:$Z$15,21,FALSE)</f>
        <v>0</v>
      </c>
      <c r="L2" s="41">
        <f>VLOOKUP($A2,'Gas Usage'!$A$4:$Z$15,23,FALSE)</f>
        <v>0</v>
      </c>
      <c r="M2" s="41">
        <f>VLOOKUP($A2,'Gas Usage'!$A$4:$Z$15,25,FALSE)</f>
        <v>0</v>
      </c>
    </row>
    <row r="3" spans="1:13" x14ac:dyDescent="0.25">
      <c r="A3" s="40" t="s">
        <v>7</v>
      </c>
      <c r="B3" s="41">
        <f>VLOOKUP($A3,'Gas Usage'!$A$4:$Z$15,3,FALSE)</f>
        <v>125</v>
      </c>
      <c r="C3" s="41">
        <f>VLOOKUP($A3,'Gas Usage'!$A$4:$Z$15,5,FALSE)</f>
        <v>167</v>
      </c>
      <c r="D3" s="41">
        <f>VLOOKUP($A3,'Gas Usage'!$A$4:$Z$15,7,FALSE)</f>
        <v>665</v>
      </c>
      <c r="E3" s="41">
        <f>VLOOKUP($A3,'Gas Usage'!$A$4:$Z$15,9,FALSE)</f>
        <v>864</v>
      </c>
      <c r="F3" s="41">
        <f>VLOOKUP($A3,'Gas Usage'!$A$4:$Z$15,11,FALSE)</f>
        <v>1667</v>
      </c>
      <c r="G3" s="41">
        <f>VLOOKUP($A3,'Gas Usage'!$A$4:$Z$15,13,FALSE)</f>
        <v>0</v>
      </c>
      <c r="H3" s="41">
        <f>VLOOKUP($A3,'Gas Usage'!$A$4:$Z$15,15,FALSE)</f>
        <v>0</v>
      </c>
      <c r="I3" s="41">
        <f>VLOOKUP($A3,'Gas Usage'!$A$4:$Z$15,17,FALSE)</f>
        <v>0</v>
      </c>
      <c r="J3" s="41">
        <f>VLOOKUP($A3,'Gas Usage'!$A$4:$Z$15,19,FALSE)</f>
        <v>0</v>
      </c>
      <c r="K3" s="41">
        <f>VLOOKUP($A3,'Gas Usage'!$A$4:$Z$15,21,FALSE)</f>
        <v>0</v>
      </c>
      <c r="L3" s="41">
        <f>VLOOKUP($A3,'Gas Usage'!$A$4:$Z$15,23,FALSE)</f>
        <v>0</v>
      </c>
      <c r="M3" s="41">
        <f>VLOOKUP($A3,'Gas Usage'!$A$4:$Z$15,25,FALSE)</f>
        <v>0</v>
      </c>
    </row>
    <row r="4" spans="1:13" x14ac:dyDescent="0.25">
      <c r="A4" s="40" t="s">
        <v>9</v>
      </c>
      <c r="B4" s="41">
        <f>VLOOKUP($A4,'Gas Usage'!$A$4:$Z$15,3,FALSE)</f>
        <v>0</v>
      </c>
      <c r="C4" s="41">
        <f>VLOOKUP($A4,'Gas Usage'!$A$4:$Z$15,5,FALSE)</f>
        <v>0</v>
      </c>
      <c r="D4" s="41">
        <f>VLOOKUP($A4,'Gas Usage'!$A$4:$Z$15,7,FALSE)</f>
        <v>108</v>
      </c>
      <c r="E4" s="41">
        <f>VLOOKUP($A4,'Gas Usage'!$A$4:$Z$15,9,FALSE)</f>
        <v>174</v>
      </c>
      <c r="F4" s="41">
        <f>VLOOKUP($A4,'Gas Usage'!$A$4:$Z$15,11,FALSE)</f>
        <v>365</v>
      </c>
      <c r="G4" s="41">
        <f>VLOOKUP($A4,'Gas Usage'!$A$4:$Z$15,13,FALSE)</f>
        <v>0</v>
      </c>
      <c r="H4" s="41">
        <f>VLOOKUP($A4,'Gas Usage'!$A$4:$Z$15,15,FALSE)</f>
        <v>0</v>
      </c>
      <c r="I4" s="41">
        <f>VLOOKUP($A4,'Gas Usage'!$A$4:$Z$15,17,FALSE)</f>
        <v>0</v>
      </c>
      <c r="J4" s="41">
        <f>VLOOKUP($A4,'Gas Usage'!$A$4:$Z$15,19,FALSE)</f>
        <v>0</v>
      </c>
      <c r="K4" s="41">
        <f>VLOOKUP($A4,'Gas Usage'!$A$4:$Z$15,21,FALSE)</f>
        <v>0</v>
      </c>
      <c r="L4" s="41">
        <f>VLOOKUP($A4,'Gas Usage'!$A$4:$Z$15,23,FALSE)</f>
        <v>0</v>
      </c>
      <c r="M4" s="41">
        <f>VLOOKUP($A4,'Gas Usage'!$A$4:$Z$15,25,FALSE)</f>
        <v>0</v>
      </c>
    </row>
    <row r="5" spans="1:13" x14ac:dyDescent="0.25">
      <c r="A5" s="40" t="s">
        <v>11</v>
      </c>
      <c r="B5" s="41">
        <f>VLOOKUP($A5,'Gas Usage'!$A$4:$Z$15,3,FALSE)</f>
        <v>0</v>
      </c>
      <c r="C5" s="41">
        <f>VLOOKUP($A5,'Gas Usage'!$A$4:$Z$15,5,FALSE)</f>
        <v>0</v>
      </c>
      <c r="D5" s="41">
        <f>VLOOKUP($A5,'Gas Usage'!$A$4:$Z$15,7,FALSE)</f>
        <v>130</v>
      </c>
      <c r="E5" s="41">
        <f>VLOOKUP($A5,'Gas Usage'!$A$4:$Z$15,9,FALSE)</f>
        <v>157</v>
      </c>
      <c r="F5" s="41">
        <f>VLOOKUP($A5,'Gas Usage'!$A$4:$Z$15,11,FALSE)</f>
        <v>453</v>
      </c>
      <c r="G5" s="41">
        <f>VLOOKUP($A5,'Gas Usage'!$A$4:$Z$15,13,FALSE)</f>
        <v>0</v>
      </c>
      <c r="H5" s="41">
        <f>VLOOKUP($A5,'Gas Usage'!$A$4:$Z$15,15,FALSE)</f>
        <v>0</v>
      </c>
      <c r="I5" s="41">
        <f>VLOOKUP($A5,'Gas Usage'!$A$4:$Z$15,17,FALSE)</f>
        <v>0</v>
      </c>
      <c r="J5" s="41">
        <f>VLOOKUP($A5,'Gas Usage'!$A$4:$Z$15,19,FALSE)</f>
        <v>0</v>
      </c>
      <c r="K5" s="41">
        <f>VLOOKUP($A5,'Gas Usage'!$A$4:$Z$15,21,FALSE)</f>
        <v>0</v>
      </c>
      <c r="L5" s="41">
        <f>VLOOKUP($A5,'Gas Usage'!$A$4:$Z$15,23,FALSE)</f>
        <v>0</v>
      </c>
      <c r="M5" s="41">
        <f>VLOOKUP($A5,'Gas Usage'!$A$4:$Z$15,25,FALSE)</f>
        <v>0</v>
      </c>
    </row>
    <row r="6" spans="1:13" x14ac:dyDescent="0.25">
      <c r="A6" s="40" t="s">
        <v>13</v>
      </c>
      <c r="B6" s="41">
        <f>VLOOKUP($A6,'Gas Usage'!$A$4:$Z$15,3,FALSE)</f>
        <v>145</v>
      </c>
      <c r="C6" s="41">
        <f>VLOOKUP($A6,'Gas Usage'!$A$4:$Z$15,5,FALSE)</f>
        <v>137</v>
      </c>
      <c r="D6" s="41">
        <f>VLOOKUP($A6,'Gas Usage'!$A$4:$Z$15,7,FALSE)</f>
        <v>546</v>
      </c>
      <c r="E6" s="41">
        <f>VLOOKUP($A6,'Gas Usage'!$A$4:$Z$15,9,FALSE)</f>
        <v>518</v>
      </c>
      <c r="F6" s="41">
        <f>VLOOKUP($A6,'Gas Usage'!$A$4:$Z$15,11,FALSE)</f>
        <v>1547</v>
      </c>
      <c r="G6" s="41">
        <f>VLOOKUP($A6,'Gas Usage'!$A$4:$Z$15,13,FALSE)</f>
        <v>0</v>
      </c>
      <c r="H6" s="41">
        <f>VLOOKUP($A6,'Gas Usage'!$A$4:$Z$15,15,FALSE)</f>
        <v>0</v>
      </c>
      <c r="I6" s="41">
        <f>VLOOKUP($A6,'Gas Usage'!$A$4:$Z$15,17,FALSE)</f>
        <v>0</v>
      </c>
      <c r="J6" s="41">
        <f>VLOOKUP($A6,'Gas Usage'!$A$4:$Z$15,19,FALSE)</f>
        <v>0</v>
      </c>
      <c r="K6" s="41">
        <f>VLOOKUP($A6,'Gas Usage'!$A$4:$Z$15,21,FALSE)</f>
        <v>0</v>
      </c>
      <c r="L6" s="41">
        <f>VLOOKUP($A6,'Gas Usage'!$A$4:$Z$15,23,FALSE)</f>
        <v>0</v>
      </c>
      <c r="M6" s="41">
        <f>VLOOKUP($A6,'Gas Usage'!$A$4:$Z$15,25,FALSE)</f>
        <v>0</v>
      </c>
    </row>
    <row r="7" spans="1:13" x14ac:dyDescent="0.25">
      <c r="A7" s="40" t="s">
        <v>15</v>
      </c>
      <c r="B7" s="41">
        <f>VLOOKUP($A7,'Gas Usage'!$A$4:$Z$15,3,FALSE)</f>
        <v>420</v>
      </c>
      <c r="C7" s="41">
        <f>VLOOKUP($A7,'Gas Usage'!$A$4:$Z$15,5,FALSE)</f>
        <v>460</v>
      </c>
      <c r="D7" s="41">
        <f>VLOOKUP($A7,'Gas Usage'!$A$4:$Z$15,7,FALSE)</f>
        <v>3560</v>
      </c>
      <c r="E7" s="41">
        <f>VLOOKUP($A7,'Gas Usage'!$A$4:$Z$15,9,FALSE)</f>
        <v>3530</v>
      </c>
      <c r="F7" s="41">
        <f>VLOOKUP($A7,'Gas Usage'!$A$4:$Z$15,11,FALSE)</f>
        <v>847</v>
      </c>
      <c r="G7" s="41">
        <f>VLOOKUP($A7,'Gas Usage'!$A$4:$Z$15,13,FALSE)</f>
        <v>0</v>
      </c>
      <c r="H7" s="41">
        <f>VLOOKUP($A7,'Gas Usage'!$A$4:$Z$15,15,FALSE)</f>
        <v>0</v>
      </c>
      <c r="I7" s="41">
        <f>VLOOKUP($A7,'Gas Usage'!$A$4:$Z$15,17,FALSE)</f>
        <v>0</v>
      </c>
      <c r="J7" s="41">
        <f>VLOOKUP($A7,'Gas Usage'!$A$4:$Z$15,19,FALSE)</f>
        <v>0</v>
      </c>
      <c r="K7" s="41">
        <f>VLOOKUP($A7,'Gas Usage'!$A$4:$Z$15,21,FALSE)</f>
        <v>0</v>
      </c>
      <c r="L7" s="41">
        <f>VLOOKUP($A7,'Gas Usage'!$A$4:$Z$15,23,FALSE)</f>
        <v>0</v>
      </c>
      <c r="M7" s="41">
        <f>VLOOKUP($A7,'Gas Usage'!$A$4:$Z$15,25,FALSE)</f>
        <v>0</v>
      </c>
    </row>
    <row r="8" spans="1:13" x14ac:dyDescent="0.25">
      <c r="A8" s="40" t="s">
        <v>17</v>
      </c>
      <c r="B8" s="41">
        <f>VLOOKUP($A8,'Gas Usage'!$A$4:$Z$15,3,FALSE)</f>
        <v>0</v>
      </c>
      <c r="C8" s="41">
        <f>VLOOKUP($A8,'Gas Usage'!$A$4:$Z$15,5,FALSE)</f>
        <v>0</v>
      </c>
      <c r="D8" s="41">
        <f>VLOOKUP($A8,'Gas Usage'!$A$4:$Z$15,7,FALSE)</f>
        <v>118</v>
      </c>
      <c r="E8" s="41">
        <f>VLOOKUP($A8,'Gas Usage'!$A$4:$Z$15,9,FALSE)</f>
        <v>120</v>
      </c>
      <c r="F8" s="41">
        <f>VLOOKUP($A8,'Gas Usage'!$A$4:$Z$15,11,FALSE)</f>
        <v>352</v>
      </c>
      <c r="G8" s="41">
        <f>VLOOKUP($A8,'Gas Usage'!$A$4:$Z$15,13,FALSE)</f>
        <v>0</v>
      </c>
      <c r="H8" s="41">
        <f>VLOOKUP($A8,'Gas Usage'!$A$4:$Z$15,15,FALSE)</f>
        <v>0</v>
      </c>
      <c r="I8" s="41">
        <f>VLOOKUP($A8,'Gas Usage'!$A$4:$Z$15,17,FALSE)</f>
        <v>0</v>
      </c>
      <c r="J8" s="41">
        <f>VLOOKUP($A8,'Gas Usage'!$A$4:$Z$15,19,FALSE)</f>
        <v>0</v>
      </c>
      <c r="K8" s="41">
        <f>VLOOKUP($A8,'Gas Usage'!$A$4:$Z$15,21,FALSE)</f>
        <v>0</v>
      </c>
      <c r="L8" s="41">
        <f>VLOOKUP($A8,'Gas Usage'!$A$4:$Z$15,23,FALSE)</f>
        <v>0</v>
      </c>
      <c r="M8" s="41">
        <f>VLOOKUP($A8,'Gas Usage'!$A$4:$Z$15,25,FALSE)</f>
        <v>0</v>
      </c>
    </row>
    <row r="9" spans="1:13" x14ac:dyDescent="0.25">
      <c r="A9" s="40" t="s">
        <v>18</v>
      </c>
      <c r="B9" s="41">
        <f>VLOOKUP($A9,'Gas Usage'!$A$4:$Z$15,3,FALSE)</f>
        <v>163</v>
      </c>
      <c r="C9" s="41">
        <f>VLOOKUP($A9,'Gas Usage'!$A$4:$Z$15,5,FALSE)</f>
        <v>152</v>
      </c>
      <c r="D9" s="41">
        <f>VLOOKUP($A9,'Gas Usage'!$A$4:$Z$15,7,FALSE)</f>
        <v>2056</v>
      </c>
      <c r="E9" s="41">
        <f>VLOOKUP($A9,'Gas Usage'!$A$4:$Z$15,9,FALSE)</f>
        <v>2420</v>
      </c>
      <c r="F9" s="41">
        <f>VLOOKUP($A9,'Gas Usage'!$A$4:$Z$15,11,FALSE)</f>
        <v>1430</v>
      </c>
      <c r="G9" s="41">
        <f>VLOOKUP($A9,'Gas Usage'!$A$4:$Z$15,13,FALSE)</f>
        <v>0</v>
      </c>
      <c r="H9" s="41">
        <f>VLOOKUP($A9,'Gas Usage'!$A$4:$Z$15,15,FALSE)</f>
        <v>0</v>
      </c>
      <c r="I9" s="41">
        <f>VLOOKUP($A9,'Gas Usage'!$A$4:$Z$15,17,FALSE)</f>
        <v>0</v>
      </c>
      <c r="J9" s="41">
        <f>VLOOKUP($A9,'Gas Usage'!$A$4:$Z$15,19,FALSE)</f>
        <v>0</v>
      </c>
      <c r="K9" s="41">
        <f>VLOOKUP($A9,'Gas Usage'!$A$4:$Z$15,21,FALSE)</f>
        <v>0</v>
      </c>
      <c r="L9" s="41">
        <f>VLOOKUP($A9,'Gas Usage'!$A$4:$Z$15,23,FALSE)</f>
        <v>0</v>
      </c>
      <c r="M9" s="41">
        <f>VLOOKUP($A9,'Gas Usage'!$A$4:$Z$15,25,FALSE)</f>
        <v>0</v>
      </c>
    </row>
    <row r="10" spans="1:13" x14ac:dyDescent="0.25">
      <c r="A10" s="40" t="s">
        <v>20</v>
      </c>
      <c r="B10" s="41">
        <f>VLOOKUP($A10,'Gas Usage'!$A$4:$Z$15,3,FALSE)</f>
        <v>64</v>
      </c>
      <c r="C10" s="41">
        <f>VLOOKUP($A10,'Gas Usage'!$A$4:$Z$15,5,FALSE)</f>
        <v>70</v>
      </c>
      <c r="D10" s="41">
        <f>VLOOKUP($A10,'Gas Usage'!$A$4:$Z$15,7,FALSE)</f>
        <v>335</v>
      </c>
      <c r="E10" s="41">
        <f>VLOOKUP($A10,'Gas Usage'!$A$4:$Z$15,9,FALSE)</f>
        <v>202</v>
      </c>
      <c r="F10" s="41">
        <f>VLOOKUP($A10,'Gas Usage'!$A$4:$Z$15,11,FALSE)</f>
        <v>810</v>
      </c>
      <c r="G10" s="41">
        <f>VLOOKUP($A10,'Gas Usage'!$A$4:$Z$15,13,FALSE)</f>
        <v>0</v>
      </c>
      <c r="H10" s="41">
        <f>VLOOKUP($A10,'Gas Usage'!$A$4:$Z$15,15,FALSE)</f>
        <v>0</v>
      </c>
      <c r="I10" s="41">
        <f>VLOOKUP($A10,'Gas Usage'!$A$4:$Z$15,17,FALSE)</f>
        <v>0</v>
      </c>
      <c r="J10" s="41">
        <f>VLOOKUP($A10,'Gas Usage'!$A$4:$Z$15,19,FALSE)</f>
        <v>0</v>
      </c>
      <c r="K10" s="41">
        <f>VLOOKUP($A10,'Gas Usage'!$A$4:$Z$15,21,FALSE)</f>
        <v>0</v>
      </c>
      <c r="L10" s="41">
        <f>VLOOKUP($A10,'Gas Usage'!$A$4:$Z$15,23,FALSE)</f>
        <v>0</v>
      </c>
      <c r="M10" s="41">
        <f>VLOOKUP($A10,'Gas Usage'!$A$4:$Z$15,25,FALSE)</f>
        <v>0</v>
      </c>
    </row>
    <row r="11" spans="1:13" x14ac:dyDescent="0.25">
      <c r="A11" s="40" t="s">
        <v>22</v>
      </c>
      <c r="B11" s="41">
        <f>VLOOKUP($A11,'Gas Usage'!$A$4:$Z$15,3,FALSE)</f>
        <v>101</v>
      </c>
      <c r="C11" s="41">
        <f>VLOOKUP($A11,'Gas Usage'!$A$4:$Z$15,5,FALSE)</f>
        <v>105</v>
      </c>
      <c r="D11" s="41">
        <f>VLOOKUP($A11,'Gas Usage'!$A$4:$Z$15,7,FALSE)</f>
        <v>635</v>
      </c>
      <c r="E11" s="41">
        <f>VLOOKUP($A11,'Gas Usage'!$A$4:$Z$15,9,FALSE)</f>
        <v>750</v>
      </c>
      <c r="F11" s="41">
        <f>VLOOKUP($A11,'Gas Usage'!$A$4:$Z$15,11,FALSE)</f>
        <v>1764</v>
      </c>
      <c r="G11" s="41">
        <f>VLOOKUP($A11,'Gas Usage'!$A$4:$Z$15,13,FALSE)</f>
        <v>0</v>
      </c>
      <c r="H11" s="41">
        <f>VLOOKUP($A11,'Gas Usage'!$A$4:$Z$15,15,FALSE)</f>
        <v>0</v>
      </c>
      <c r="I11" s="41">
        <f>VLOOKUP($A11,'Gas Usage'!$A$4:$Z$15,17,FALSE)</f>
        <v>0</v>
      </c>
      <c r="J11" s="41">
        <f>VLOOKUP($A11,'Gas Usage'!$A$4:$Z$15,19,FALSE)</f>
        <v>0</v>
      </c>
      <c r="K11" s="41">
        <f>VLOOKUP($A11,'Gas Usage'!$A$4:$Z$15,21,FALSE)</f>
        <v>0</v>
      </c>
      <c r="L11" s="41">
        <f>VLOOKUP($A11,'Gas Usage'!$A$4:$Z$15,23,FALSE)</f>
        <v>0</v>
      </c>
      <c r="M11" s="41">
        <f>VLOOKUP($A11,'Gas Usage'!$A$4:$Z$15,25,FALSE)</f>
        <v>0</v>
      </c>
    </row>
    <row r="12" spans="1:13" x14ac:dyDescent="0.25">
      <c r="A12" s="40" t="s">
        <v>24</v>
      </c>
      <c r="B12" s="41">
        <f>VLOOKUP($A12,'Gas Usage'!$A$4:$Z$15,3,FALSE)</f>
        <v>0</v>
      </c>
      <c r="C12" s="41">
        <f>VLOOKUP($A12,'Gas Usage'!$A$4:$Z$15,5,FALSE)</f>
        <v>0</v>
      </c>
      <c r="D12" s="41">
        <f>VLOOKUP($A12,'Gas Usage'!$A$4:$Z$15,7,FALSE)</f>
        <v>101</v>
      </c>
      <c r="E12" s="41">
        <f>VLOOKUP($A12,'Gas Usage'!$A$4:$Z$15,9,FALSE)</f>
        <v>99</v>
      </c>
      <c r="F12" s="41">
        <f>VLOOKUP($A12,'Gas Usage'!$A$4:$Z$15,11,FALSE)</f>
        <v>82</v>
      </c>
      <c r="G12" s="41">
        <f>VLOOKUP($A12,'Gas Usage'!$A$4:$Z$15,13,FALSE)</f>
        <v>0</v>
      </c>
      <c r="H12" s="41">
        <f>VLOOKUP($A12,'Gas Usage'!$A$4:$Z$15,15,FALSE)</f>
        <v>0</v>
      </c>
      <c r="I12" s="41">
        <f>VLOOKUP($A12,'Gas Usage'!$A$4:$Z$15,17,FALSE)</f>
        <v>0</v>
      </c>
      <c r="J12" s="41">
        <f>VLOOKUP($A12,'Gas Usage'!$A$4:$Z$15,19,FALSE)</f>
        <v>0</v>
      </c>
      <c r="K12" s="41">
        <f>VLOOKUP($A12,'Gas Usage'!$A$4:$Z$15,21,FALSE)</f>
        <v>0</v>
      </c>
      <c r="L12" s="41">
        <f>VLOOKUP($A12,'Gas Usage'!$A$4:$Z$15,23,FALSE)</f>
        <v>0</v>
      </c>
      <c r="M12" s="41">
        <f>VLOOKUP($A12,'Gas Usage'!$A$4:$Z$15,25,FALSE)</f>
        <v>0</v>
      </c>
    </row>
    <row r="13" spans="1:13" x14ac:dyDescent="0.25">
      <c r="A13" s="40" t="s">
        <v>26</v>
      </c>
      <c r="B13" s="41">
        <f>VLOOKUP($A13,'Gas Usage'!$A$4:$Z$15,3,FALSE)</f>
        <v>5</v>
      </c>
      <c r="C13" s="41">
        <f>VLOOKUP($A13,'Gas Usage'!$A$4:$Z$15,5,FALSE)</f>
        <v>7</v>
      </c>
      <c r="D13" s="41">
        <f>VLOOKUP($A13,'Gas Usage'!$A$4:$Z$15,7,FALSE)</f>
        <v>9</v>
      </c>
      <c r="E13" s="41">
        <f>VLOOKUP($A13,'Gas Usage'!$A$4:$Z$15,9,FALSE)</f>
        <v>9</v>
      </c>
      <c r="F13" s="41">
        <f>VLOOKUP($A13,'Gas Usage'!$A$4:$Z$15,11,FALSE)</f>
        <v>10</v>
      </c>
      <c r="G13" s="41">
        <f>VLOOKUP($A13,'Gas Usage'!$A$4:$Z$15,13,FALSE)</f>
        <v>0</v>
      </c>
      <c r="H13" s="41">
        <f>VLOOKUP($A13,'Gas Usage'!$A$4:$Z$15,15,FALSE)</f>
        <v>0</v>
      </c>
      <c r="I13" s="41">
        <f>VLOOKUP($A13,'Gas Usage'!$A$4:$Z$15,17,FALSE)</f>
        <v>0</v>
      </c>
      <c r="J13" s="41">
        <f>VLOOKUP($A13,'Gas Usage'!$A$4:$Z$15,19,FALSE)</f>
        <v>0</v>
      </c>
      <c r="K13" s="41">
        <f>VLOOKUP($A13,'Gas Usage'!$A$4:$Z$15,21,FALSE)</f>
        <v>0</v>
      </c>
      <c r="L13" s="41">
        <f>VLOOKUP($A13,'Gas Usage'!$A$4:$Z$15,23,FALSE)</f>
        <v>0</v>
      </c>
      <c r="M13" s="41">
        <f>VLOOKUP($A13,'Gas Usage'!$A$4:$Z$15,25,FALSE)</f>
        <v>0</v>
      </c>
    </row>
    <row r="14" spans="1:13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Usage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GRISD</dc:creator>
  <cp:lastModifiedBy>Judy D. Shipman</cp:lastModifiedBy>
  <dcterms:created xsi:type="dcterms:W3CDTF">2014-09-16T21:30:57Z</dcterms:created>
  <dcterms:modified xsi:type="dcterms:W3CDTF">2015-02-02T15:30:44Z</dcterms:modified>
</cp:coreProperties>
</file>